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3470" activeTab="2"/>
  </bookViews>
  <sheets>
    <sheet name="DKV" sheetId="1" r:id="rId1"/>
    <sheet name="Victoria" sheetId="3" r:id="rId2"/>
    <sheet name="Unisex" sheetId="4" r:id="rId3"/>
    <sheet name="Verbandstarife" sheetId="5" r:id="rId4"/>
    <sheet name="GBZ - VV65" sheetId="6" r:id="rId5"/>
  </sheets>
  <definedNames>
    <definedName name="_xlnm._FilterDatabase" localSheetId="0" hidden="1">'DKV'!$A$2:$C$84</definedName>
    <definedName name="_xlnm._FilterDatabase" localSheetId="2" hidden="1">'Unisex'!$A$2:$C$19</definedName>
    <definedName name="_xlnm._FilterDatabase" localSheetId="3" hidden="1">'Verbandstarife'!$A$2:$C$8</definedName>
    <definedName name="_xlnm._FilterDatabase" localSheetId="1" hidden="1">'Victoria'!$A$2:$D$44</definedName>
  </definedNames>
  <calcPr calcId="152511"/>
</workbook>
</file>

<file path=xl/sharedStrings.xml><?xml version="1.0" encoding="utf-8"?>
<sst xmlns="http://schemas.openxmlformats.org/spreadsheetml/2006/main" count="406" uniqueCount="233">
  <si>
    <t>AD1</t>
  </si>
  <si>
    <t>AH0</t>
  </si>
  <si>
    <t>AH2</t>
  </si>
  <si>
    <t>AH3</t>
  </si>
  <si>
    <t>AH4</t>
  </si>
  <si>
    <t>AM0</t>
  </si>
  <si>
    <t>AM1</t>
  </si>
  <si>
    <t>AM2</t>
  </si>
  <si>
    <t>AM3</t>
  </si>
  <si>
    <t>AM4</t>
  </si>
  <si>
    <t>AP1</t>
  </si>
  <si>
    <t>BSK</t>
  </si>
  <si>
    <t>BSO</t>
  </si>
  <si>
    <t>BS1</t>
  </si>
  <si>
    <t>BS5</t>
  </si>
  <si>
    <t>BS9</t>
  </si>
  <si>
    <t>GST</t>
  </si>
  <si>
    <t>KFB</t>
  </si>
  <si>
    <t>K2B</t>
  </si>
  <si>
    <t>K95</t>
  </si>
  <si>
    <t>M5</t>
  </si>
  <si>
    <t>SD2</t>
  </si>
  <si>
    <t>SD3</t>
  </si>
  <si>
    <t>SM6</t>
  </si>
  <si>
    <t>SM7</t>
  </si>
  <si>
    <t>SR</t>
  </si>
  <si>
    <t>STN</t>
  </si>
  <si>
    <t>TS3</t>
  </si>
  <si>
    <t>UNI</t>
  </si>
  <si>
    <t>VH</t>
  </si>
  <si>
    <t>VS1</t>
  </si>
  <si>
    <t>VS4</t>
  </si>
  <si>
    <t>ZD1</t>
  </si>
  <si>
    <t>ZD3</t>
  </si>
  <si>
    <t>ZM1</t>
  </si>
  <si>
    <t>ZM2</t>
  </si>
  <si>
    <t>ZM3</t>
  </si>
  <si>
    <t>A0</t>
  </si>
  <si>
    <t>A1 (bisher A330)</t>
  </si>
  <si>
    <t>A2 (bisher A660)</t>
  </si>
  <si>
    <t>A3 (bisher A1320)</t>
  </si>
  <si>
    <t>BestMed BM1</t>
  </si>
  <si>
    <t>BestMed BM2</t>
  </si>
  <si>
    <t>BestMed BM3</t>
  </si>
  <si>
    <t>VollMed M1</t>
  </si>
  <si>
    <t>VollMed M2</t>
  </si>
  <si>
    <t>VollMed M3</t>
  </si>
  <si>
    <t>Z</t>
  </si>
  <si>
    <t>Z1</t>
  </si>
  <si>
    <t>Z2</t>
  </si>
  <si>
    <t>Tarifgruppe</t>
  </si>
  <si>
    <t>M-Tarife</t>
  </si>
  <si>
    <t>T80-Tarife</t>
  </si>
  <si>
    <t>Bemerkung</t>
  </si>
  <si>
    <t>Kompakt-Tarife</t>
  </si>
  <si>
    <t>Tarif</t>
  </si>
  <si>
    <t>Globale-Tarife</t>
  </si>
  <si>
    <t>Zürich-Tarife</t>
  </si>
  <si>
    <t>BestMed</t>
  </si>
  <si>
    <t>Siemens</t>
  </si>
  <si>
    <t>Karstadt-Quelle</t>
  </si>
  <si>
    <t>sonstige Tarife</t>
  </si>
  <si>
    <t>R10 (ges. Beitragszuschlag)</t>
  </si>
  <si>
    <t>BEA</t>
  </si>
  <si>
    <t>BEA65</t>
  </si>
  <si>
    <t>A (20A - 55A)</t>
  </si>
  <si>
    <t>Z (20Z - 55Z)</t>
  </si>
  <si>
    <t>K (20K - 75K)</t>
  </si>
  <si>
    <t>M (20M - 50M)</t>
  </si>
  <si>
    <t>Beihilfe</t>
  </si>
  <si>
    <t>Q (Q20, Q30)</t>
  </si>
  <si>
    <t>BTB (BT2, BT3, B5L)</t>
  </si>
  <si>
    <t>BBN (B20, B30, B50)</t>
  </si>
  <si>
    <t>F (20F - 50F)</t>
  </si>
  <si>
    <t>H (20H, 30H)</t>
  </si>
  <si>
    <t>P (20P - 50P)</t>
  </si>
  <si>
    <t>R (20R - 50R)</t>
  </si>
  <si>
    <t>Beamtenanwärter</t>
  </si>
  <si>
    <t>BestMed BM4 alle SB</t>
  </si>
  <si>
    <t>BestMed BM5 alle SB</t>
  </si>
  <si>
    <t>VollMed M4 alle SB/BRE</t>
  </si>
  <si>
    <t>VollMed Aktiv (bisher PRO)</t>
  </si>
  <si>
    <t>VollMed SMB (bisher Smart)</t>
  </si>
  <si>
    <t>VollMed PLU (bisher Plus)</t>
  </si>
  <si>
    <t>VollMed Akzent (bisher K1C/E)</t>
  </si>
  <si>
    <t>H-Tarife (Ärzte)</t>
  </si>
  <si>
    <t>G 01 - 25</t>
  </si>
  <si>
    <t>H 01 - 15</t>
  </si>
  <si>
    <t>Ambulant Vollvers.</t>
  </si>
  <si>
    <t>A 01-30</t>
  </si>
  <si>
    <t>B/BD 02, 04, 06</t>
  </si>
  <si>
    <t>Zahn Vollvers.</t>
  </si>
  <si>
    <t>(G)AB 01-06, 80, 90</t>
  </si>
  <si>
    <t>(G)AN 01-06, 80, 90</t>
  </si>
  <si>
    <t>(G)ZB 100, 75</t>
  </si>
  <si>
    <t>(G)ZS 60</t>
  </si>
  <si>
    <t>Stationär Vollvers.</t>
  </si>
  <si>
    <t>(G)SB 3</t>
  </si>
  <si>
    <t>VictoriaMed-Tarife</t>
  </si>
  <si>
    <t>VicMed KP1</t>
  </si>
  <si>
    <t>VicMed KP2</t>
  </si>
  <si>
    <t>VicMed KP3</t>
  </si>
  <si>
    <t>VicMed KF1 alle SB</t>
  </si>
  <si>
    <t>VicMed PR1 alle SB</t>
  </si>
  <si>
    <t>Kompakttarife</t>
  </si>
  <si>
    <t>(G)ET 0, 1, 2</t>
  </si>
  <si>
    <t>(G)MC 0, 1, 2</t>
  </si>
  <si>
    <t>(G)XL</t>
  </si>
  <si>
    <t>(G)BSS, (G)BSS 1</t>
  </si>
  <si>
    <t>(G)ZV 1, 2, 3</t>
  </si>
  <si>
    <t>(G)AV 1, 2, 3, AVP</t>
  </si>
  <si>
    <t>Beihilfetarife</t>
  </si>
  <si>
    <t>B/BD 20-50</t>
  </si>
  <si>
    <t>Z V 20-50</t>
  </si>
  <si>
    <t>Z V 75, 90</t>
  </si>
  <si>
    <t>H83 20-50</t>
  </si>
  <si>
    <t>(G)BE 50-80</t>
  </si>
  <si>
    <t>ABA 20-50</t>
  </si>
  <si>
    <t>ZBA 20-50</t>
  </si>
  <si>
    <t>SBA 320-350</t>
  </si>
  <si>
    <t>(G)AB 20-50, (G)ABK 20</t>
  </si>
  <si>
    <t>(G)AN 20-50, (G)ANK 20</t>
  </si>
  <si>
    <t>(G)ZB 20-50, (G)ZBK 20</t>
  </si>
  <si>
    <t>(G)SB 320-350, (G)SBK 320</t>
  </si>
  <si>
    <t>GBZ (ges. Beitragszuschlag)</t>
  </si>
  <si>
    <t>H83 / H16</t>
  </si>
  <si>
    <t>H82 / H25 (ohne GKV)</t>
  </si>
  <si>
    <t>H81 / H35 (ohne GKV)</t>
  </si>
  <si>
    <t>I01, I03-12</t>
  </si>
  <si>
    <t>I02, I83</t>
  </si>
  <si>
    <t>I23, I72</t>
  </si>
  <si>
    <t>I23, I72 20-50</t>
  </si>
  <si>
    <t>VV65</t>
  </si>
  <si>
    <t>Vollversicherung</t>
  </si>
  <si>
    <t>BMK 0-3</t>
  </si>
  <si>
    <t>BK 15-50, BKF 20</t>
  </si>
  <si>
    <t>BKHE 15</t>
  </si>
  <si>
    <t>BKA 15-50</t>
  </si>
  <si>
    <t>BKHEA 15</t>
  </si>
  <si>
    <t>GBZ Unisex</t>
  </si>
  <si>
    <t>PPV</t>
  </si>
  <si>
    <t>PVN, PVA, PVM</t>
  </si>
  <si>
    <t>Standardtarif</t>
  </si>
  <si>
    <t>STB, STB1, STB2</t>
  </si>
  <si>
    <t>Basistarif</t>
  </si>
  <si>
    <t>BTN, BASX</t>
  </si>
  <si>
    <t>BTB, BABX</t>
  </si>
  <si>
    <t>PVB, PVR, PVK</t>
  </si>
  <si>
    <t>V65, 70, 75</t>
  </si>
  <si>
    <t>H82/H25 20-50</t>
  </si>
  <si>
    <t>H81/H35 20-50</t>
  </si>
  <si>
    <t>ZH0</t>
  </si>
  <si>
    <t>SW1, SW2</t>
  </si>
  <si>
    <t>ZPL</t>
  </si>
  <si>
    <t>KL06, KL1-7</t>
  </si>
  <si>
    <t>E (50E-80E)</t>
  </si>
  <si>
    <t>L (20L-80L), ELE</t>
  </si>
  <si>
    <t>BET, BER</t>
  </si>
  <si>
    <t>EBE, BAT</t>
  </si>
  <si>
    <t>BM-UNI</t>
  </si>
  <si>
    <t>BMZ1, BMZ2</t>
  </si>
  <si>
    <t>BKH2A 20-50, BZA 20-50</t>
  </si>
  <si>
    <t>Nicht absetzbar sind folgende Tarife:</t>
  </si>
  <si>
    <t>siehe Tabellenblatt GBZ</t>
  </si>
  <si>
    <t>Faktor steuerliche Absetzbarkeit</t>
  </si>
  <si>
    <t>S (20S-50S)</t>
  </si>
  <si>
    <t>C (20C-50C)</t>
  </si>
  <si>
    <t>ab 2014</t>
  </si>
  <si>
    <t>(G)SB 1, (G)SB 2</t>
  </si>
  <si>
    <t>(G)BSZ</t>
  </si>
  <si>
    <t>(G)SB 115-150</t>
  </si>
  <si>
    <t>(G)SB 215-250, (G)SBK 220</t>
  </si>
  <si>
    <t>(G)BE 1</t>
  </si>
  <si>
    <t>SBA 220-250, SBA 200</t>
  </si>
  <si>
    <t>BSB 20-50</t>
  </si>
  <si>
    <t>BZB 20-50</t>
  </si>
  <si>
    <t>Angenommen wir haben eine Person mit folgenden Tarifen und Monatsbeiträgen:</t>
  </si>
  <si>
    <t>Summe</t>
  </si>
  <si>
    <t>Euro absetzbar.</t>
  </si>
  <si>
    <t xml:space="preserve">Wie wird die steuerliche Absetzbarkeit beim gesetzlichen Beitragszuschlag </t>
  </si>
  <si>
    <t>Dann sind insgesamt</t>
  </si>
  <si>
    <t>des KKV-Beitrags absetzbar.</t>
  </si>
  <si>
    <t>Insgesamt werden also</t>
  </si>
  <si>
    <t>Euro ausgewiesen.</t>
  </si>
  <si>
    <t>Dies läßt sich am besten an einem einfachen Beispiel erklären.</t>
  </si>
  <si>
    <t>R10/GBZ</t>
  </si>
  <si>
    <t>Mit diesem Faktor werden die gezahlten Aufwendungen für den R10/GBZ (V65 analog) multipliziert.</t>
  </si>
  <si>
    <t>BEX</t>
  </si>
  <si>
    <t>BKH2 20-100, BKH1</t>
  </si>
  <si>
    <t>12 * 300,00 * 82,60% =</t>
  </si>
  <si>
    <t xml:space="preserve">12 * 10,00 * 0% = </t>
  </si>
  <si>
    <t>12 * 310,00 =</t>
  </si>
  <si>
    <t>Also sind aus dem gesetzlichen Beitragszuschlag zusätzlich</t>
  </si>
  <si>
    <t>Dann sind zunächst für den Tarif K2B</t>
  </si>
  <si>
    <t>und für den Tarif ZPL</t>
  </si>
  <si>
    <t>Die gesamten gezahlten Beiträge ohne R10/GBZ sind</t>
  </si>
  <si>
    <t>Euro.</t>
  </si>
  <si>
    <t>Ein zweites etwas umfangreicheres Beispiel:</t>
  </si>
  <si>
    <t>oder bei Vorsorgeprodukten wie V/VV65 berechnet?</t>
  </si>
  <si>
    <t>Tarife</t>
  </si>
  <si>
    <t>Beitrag 01.01.</t>
  </si>
  <si>
    <t>Beitrag 01.04.</t>
  </si>
  <si>
    <t>BMK0</t>
  </si>
  <si>
    <t>BMZ1</t>
  </si>
  <si>
    <t>GBZ</t>
  </si>
  <si>
    <t>PVN</t>
  </si>
  <si>
    <t>Dann sind zunächst für den Tarif BMK0</t>
  </si>
  <si>
    <t>3 * 600,00 * 82,60% =</t>
  </si>
  <si>
    <t>9 * 630,00 * 82,60% =</t>
  </si>
  <si>
    <t>und für den Tarif BMZ1</t>
  </si>
  <si>
    <t>insgesamt also</t>
  </si>
  <si>
    <t>3 * 610,00 =</t>
  </si>
  <si>
    <t>9 * 640,00 =</t>
  </si>
  <si>
    <t>insgesamt</t>
  </si>
  <si>
    <t>und aus VV65</t>
  </si>
  <si>
    <t>Zum Schluß kommt noch die PPV hinzu:</t>
  </si>
  <si>
    <t>12*30 * 100% =</t>
  </si>
  <si>
    <t>aus GBZ+VV65 insgesamt:</t>
  </si>
  <si>
    <t>Die gesamten gezahlten Beiträge ohne R10/GBZ, VV65 und PVN sind</t>
  </si>
  <si>
    <t>Mit diesem Faktor werden die gezahlten Aufwendungen für den GBZ (VV65 analog) multipliziert.</t>
  </si>
  <si>
    <t>12 * 31,00 * 79,935% =</t>
  </si>
  <si>
    <t>2973,60 + 0,00 + 297,36 =</t>
  </si>
  <si>
    <t>(2973,60 + 0,00) / 3720,00 =</t>
  </si>
  <si>
    <t>6170,22 / 7590,00 =</t>
  </si>
  <si>
    <t>3 * 61,00 * 81,294% =</t>
  </si>
  <si>
    <t>9 * 64,00 * 81,294% =</t>
  </si>
  <si>
    <t>12 * 200 * 81,294% =</t>
  </si>
  <si>
    <t>6170,22 + 2568,08 + 360,00=</t>
  </si>
  <si>
    <t>KDP</t>
  </si>
  <si>
    <t>siehe Tabellenblatt GBZ/VV65</t>
  </si>
  <si>
    <t>BME1</t>
  </si>
  <si>
    <t>BME2</t>
  </si>
  <si>
    <t>BMKD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</si>
</sst>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%"/>
  </numFmts>
  <fonts count="5">
    <font>
      <sz val="10"/>
      <name val="Arial"/>
      <family val="2"/>
    </font>
    <font>
      <sz val="11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10" fontId="1" fillId="0" borderId="0" xfId="20" applyNumberFormat="1" applyFont="1"/>
    <xf numFmtId="0" fontId="0" fillId="0" borderId="0" xfId="0" applyFill="1"/>
    <xf numFmtId="0" fontId="1" fillId="0" borderId="0" xfId="0" applyFont="1" applyFill="1"/>
    <xf numFmtId="10" fontId="1" fillId="0" borderId="0" xfId="20" applyNumberFormat="1" applyFont="1" applyFill="1"/>
    <xf numFmtId="0" fontId="3" fillId="0" borderId="0" xfId="0" applyFont="1"/>
    <xf numFmtId="0" fontId="0" fillId="0" borderId="0" xfId="0" applyAlignment="1">
      <alignment horizontal="right" wrapText="1"/>
    </xf>
    <xf numFmtId="2" fontId="0" fillId="0" borderId="0" xfId="0" applyNumberForma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2" fontId="4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 topLeftCell="A1">
      <pane ySplit="2" topLeftCell="A3" activePane="bottomLeft" state="frozen"/>
      <selection pane="topLeft" activeCell="B42" sqref="B42"/>
      <selection pane="bottomLeft" activeCell="B7" sqref="B7"/>
    </sheetView>
  </sheetViews>
  <sheetFormatPr defaultColWidth="11.421875" defaultRowHeight="12.75"/>
  <cols>
    <col min="1" max="1" width="18.7109375" style="0" customWidth="1"/>
    <col min="2" max="2" width="24.421875" style="0" customWidth="1"/>
    <col min="3" max="3" width="20.421875" style="0" bestFit="1" customWidth="1"/>
  </cols>
  <sheetData>
    <row r="1" spans="1:3" ht="25.5">
      <c r="A1" t="s">
        <v>50</v>
      </c>
      <c r="B1" t="s">
        <v>55</v>
      </c>
      <c r="C1" s="9" t="s">
        <v>164</v>
      </c>
    </row>
    <row r="2" ht="17.25" customHeight="1"/>
    <row r="3" spans="1:3" ht="16.5">
      <c r="A3" t="s">
        <v>58</v>
      </c>
      <c r="B3" s="1" t="s">
        <v>41</v>
      </c>
      <c r="C3" s="2">
        <v>0.9316</v>
      </c>
    </row>
    <row r="4" spans="1:3" ht="16.5">
      <c r="A4" t="s">
        <v>58</v>
      </c>
      <c r="B4" s="1" t="s">
        <v>42</v>
      </c>
      <c r="C4" s="2">
        <v>0.9136</v>
      </c>
    </row>
    <row r="5" spans="1:3" ht="16.5">
      <c r="A5" t="s">
        <v>58</v>
      </c>
      <c r="B5" s="1" t="s">
        <v>43</v>
      </c>
      <c r="C5" s="2">
        <v>0.826</v>
      </c>
    </row>
    <row r="6" spans="1:3" ht="16.5">
      <c r="A6" t="s">
        <v>58</v>
      </c>
      <c r="B6" s="1" t="s">
        <v>78</v>
      </c>
      <c r="C6" s="2">
        <v>0.826</v>
      </c>
    </row>
    <row r="7" spans="1:3" ht="16.5">
      <c r="A7" t="s">
        <v>58</v>
      </c>
      <c r="B7" s="1" t="s">
        <v>79</v>
      </c>
      <c r="C7" s="2">
        <v>0.7959</v>
      </c>
    </row>
    <row r="8" spans="1:3" ht="17.25" customHeight="1">
      <c r="A8" t="s">
        <v>51</v>
      </c>
      <c r="B8" s="1" t="s">
        <v>5</v>
      </c>
      <c r="C8" s="2">
        <v>0.97</v>
      </c>
    </row>
    <row r="9" spans="1:3" ht="17.25" customHeight="1">
      <c r="A9" t="s">
        <v>51</v>
      </c>
      <c r="B9" s="1" t="s">
        <v>6</v>
      </c>
      <c r="C9" s="2">
        <v>0.97</v>
      </c>
    </row>
    <row r="10" spans="1:3" ht="17.25" customHeight="1">
      <c r="A10" t="s">
        <v>51</v>
      </c>
      <c r="B10" s="1" t="s">
        <v>7</v>
      </c>
      <c r="C10" s="2">
        <v>0.97</v>
      </c>
    </row>
    <row r="11" spans="1:3" ht="17.25" customHeight="1">
      <c r="A11" t="s">
        <v>51</v>
      </c>
      <c r="B11" s="1" t="s">
        <v>8</v>
      </c>
      <c r="C11" s="2">
        <v>0.97</v>
      </c>
    </row>
    <row r="12" spans="1:3" ht="17.25" customHeight="1">
      <c r="A12" t="s">
        <v>51</v>
      </c>
      <c r="B12" s="1" t="s">
        <v>9</v>
      </c>
      <c r="C12" s="2">
        <v>0.97</v>
      </c>
    </row>
    <row r="13" spans="1:3" ht="17.25" customHeight="1">
      <c r="A13" t="s">
        <v>51</v>
      </c>
      <c r="B13" s="1" t="s">
        <v>10</v>
      </c>
      <c r="C13" s="2">
        <v>0.97</v>
      </c>
    </row>
    <row r="14" spans="1:3" ht="17.25" customHeight="1">
      <c r="A14" t="s">
        <v>51</v>
      </c>
      <c r="B14" s="1" t="s">
        <v>23</v>
      </c>
      <c r="C14" s="2">
        <v>0.5398</v>
      </c>
    </row>
    <row r="15" spans="1:3" ht="16.5">
      <c r="A15" t="s">
        <v>51</v>
      </c>
      <c r="B15" s="1" t="s">
        <v>24</v>
      </c>
      <c r="C15" s="2">
        <v>0.6205</v>
      </c>
    </row>
    <row r="16" spans="1:3" ht="16.5">
      <c r="A16" t="s">
        <v>51</v>
      </c>
      <c r="B16" s="1" t="s">
        <v>34</v>
      </c>
      <c r="C16" s="2">
        <v>0.6285</v>
      </c>
    </row>
    <row r="17" spans="1:3" ht="16.5">
      <c r="A17" t="s">
        <v>51</v>
      </c>
      <c r="B17" s="1" t="s">
        <v>35</v>
      </c>
      <c r="C17" s="2">
        <v>0.6285</v>
      </c>
    </row>
    <row r="18" spans="1:3" ht="16.5">
      <c r="A18" t="s">
        <v>51</v>
      </c>
      <c r="B18" s="1" t="s">
        <v>36</v>
      </c>
      <c r="C18" s="2">
        <v>0.6285</v>
      </c>
    </row>
    <row r="19" spans="1:3" ht="16.5">
      <c r="A19" t="s">
        <v>52</v>
      </c>
      <c r="B19" s="1" t="s">
        <v>0</v>
      </c>
      <c r="C19" s="2">
        <v>0.97</v>
      </c>
    </row>
    <row r="20" spans="1:3" ht="16.5">
      <c r="A20" t="s">
        <v>52</v>
      </c>
      <c r="B20" s="1" t="s">
        <v>21</v>
      </c>
      <c r="C20" s="2">
        <v>0.6205</v>
      </c>
    </row>
    <row r="21" spans="1:3" ht="16.5">
      <c r="A21" t="s">
        <v>52</v>
      </c>
      <c r="B21" s="1" t="s">
        <v>22</v>
      </c>
      <c r="C21" s="2">
        <v>1</v>
      </c>
    </row>
    <row r="22" spans="1:3" ht="16.5">
      <c r="A22" t="s">
        <v>52</v>
      </c>
      <c r="B22" s="1" t="s">
        <v>32</v>
      </c>
      <c r="C22" s="2">
        <v>0.6285</v>
      </c>
    </row>
    <row r="23" spans="1:3" ht="16.5">
      <c r="A23" t="s">
        <v>52</v>
      </c>
      <c r="B23" s="1" t="s">
        <v>33</v>
      </c>
      <c r="C23" s="2">
        <v>0.6285</v>
      </c>
    </row>
    <row r="24" spans="1:3" ht="16.5">
      <c r="A24" t="s">
        <v>85</v>
      </c>
      <c r="B24" s="1" t="s">
        <v>1</v>
      </c>
      <c r="C24" s="2">
        <v>0.97</v>
      </c>
    </row>
    <row r="25" spans="1:3" ht="16.5">
      <c r="A25" t="s">
        <v>85</v>
      </c>
      <c r="B25" s="1" t="s">
        <v>2</v>
      </c>
      <c r="C25" s="2">
        <v>0.97</v>
      </c>
    </row>
    <row r="26" spans="1:3" ht="16.5">
      <c r="A26" t="s">
        <v>85</v>
      </c>
      <c r="B26" s="1" t="s">
        <v>3</v>
      </c>
      <c r="C26" s="2">
        <v>0.97</v>
      </c>
    </row>
    <row r="27" spans="1:3" ht="16.5">
      <c r="A27" t="s">
        <v>85</v>
      </c>
      <c r="B27" s="1" t="s">
        <v>4</v>
      </c>
      <c r="C27" s="2">
        <v>0.97</v>
      </c>
    </row>
    <row r="28" spans="1:3" ht="16.5">
      <c r="A28" t="s">
        <v>85</v>
      </c>
      <c r="B28" s="1" t="s">
        <v>29</v>
      </c>
      <c r="C28" s="2">
        <v>0.8407</v>
      </c>
    </row>
    <row r="29" spans="1:3" ht="16.5">
      <c r="A29" t="s">
        <v>54</v>
      </c>
      <c r="B29" s="1" t="s">
        <v>13</v>
      </c>
      <c r="C29" s="2">
        <v>0.9316</v>
      </c>
    </row>
    <row r="30" spans="1:3" ht="16.5">
      <c r="A30" t="s">
        <v>54</v>
      </c>
      <c r="B30" s="1" t="s">
        <v>16</v>
      </c>
      <c r="C30" s="2">
        <v>0.7959</v>
      </c>
    </row>
    <row r="31" spans="1:3" ht="16.5">
      <c r="A31" t="s">
        <v>54</v>
      </c>
      <c r="B31" s="1" t="s">
        <v>17</v>
      </c>
      <c r="C31" s="2">
        <v>0.7959</v>
      </c>
    </row>
    <row r="32" spans="1:3" ht="16.5">
      <c r="A32" t="s">
        <v>54</v>
      </c>
      <c r="B32" s="1" t="s">
        <v>18</v>
      </c>
      <c r="C32" s="2">
        <v>0.826</v>
      </c>
    </row>
    <row r="33" spans="1:3" ht="16.5">
      <c r="A33" t="s">
        <v>54</v>
      </c>
      <c r="B33" s="1" t="s">
        <v>19</v>
      </c>
      <c r="C33" s="2">
        <v>0.9136</v>
      </c>
    </row>
    <row r="34" spans="1:3" ht="16.5">
      <c r="A34" t="s">
        <v>54</v>
      </c>
      <c r="B34" s="1" t="s">
        <v>11</v>
      </c>
      <c r="C34" s="2">
        <v>0.8407</v>
      </c>
    </row>
    <row r="35" spans="1:3" ht="16.5">
      <c r="A35" t="s">
        <v>54</v>
      </c>
      <c r="B35" s="1" t="s">
        <v>12</v>
      </c>
      <c r="C35" s="2">
        <v>0.9316</v>
      </c>
    </row>
    <row r="36" spans="1:3" ht="16.5">
      <c r="A36" t="s">
        <v>54</v>
      </c>
      <c r="B36" s="1" t="s">
        <v>14</v>
      </c>
      <c r="C36" s="2">
        <v>0.9316</v>
      </c>
    </row>
    <row r="37" spans="1:3" ht="16.5">
      <c r="A37" t="s">
        <v>54</v>
      </c>
      <c r="B37" s="1" t="s">
        <v>15</v>
      </c>
      <c r="C37" s="2">
        <v>0.9316</v>
      </c>
    </row>
    <row r="38" spans="1:3" ht="16.5">
      <c r="A38" t="s">
        <v>54</v>
      </c>
      <c r="B38" s="1" t="s">
        <v>28</v>
      </c>
      <c r="C38" s="2">
        <v>0.826</v>
      </c>
    </row>
    <row r="39" spans="1:3" ht="16.5">
      <c r="A39" t="s">
        <v>57</v>
      </c>
      <c r="B39" s="1" t="s">
        <v>44</v>
      </c>
      <c r="C39" s="2">
        <v>0.9345</v>
      </c>
    </row>
    <row r="40" spans="1:3" ht="16.5">
      <c r="A40" t="s">
        <v>57</v>
      </c>
      <c r="B40" s="1" t="s">
        <v>45</v>
      </c>
      <c r="C40" s="2">
        <v>0.8282</v>
      </c>
    </row>
    <row r="41" spans="1:3" ht="16.5">
      <c r="A41" t="s">
        <v>57</v>
      </c>
      <c r="B41" s="1" t="s">
        <v>46</v>
      </c>
      <c r="C41" s="2">
        <v>0.798</v>
      </c>
    </row>
    <row r="42" spans="1:3" ht="16.5">
      <c r="A42" t="s">
        <v>57</v>
      </c>
      <c r="B42" s="1" t="s">
        <v>80</v>
      </c>
      <c r="C42" s="2">
        <v>0.798</v>
      </c>
    </row>
    <row r="43" spans="1:3" ht="16.5">
      <c r="A43" t="s">
        <v>57</v>
      </c>
      <c r="B43" s="1" t="s">
        <v>20</v>
      </c>
      <c r="C43" s="2">
        <v>0.798</v>
      </c>
    </row>
    <row r="44" spans="1:3" ht="16.5">
      <c r="A44" t="s">
        <v>56</v>
      </c>
      <c r="B44" s="1" t="s">
        <v>37</v>
      </c>
      <c r="C44" s="2">
        <v>0.97</v>
      </c>
    </row>
    <row r="45" spans="1:3" ht="16.5">
      <c r="A45" t="s">
        <v>56</v>
      </c>
      <c r="B45" s="1" t="s">
        <v>38</v>
      </c>
      <c r="C45" s="2">
        <v>0.97</v>
      </c>
    </row>
    <row r="46" spans="1:3" ht="16.5">
      <c r="A46" t="s">
        <v>56</v>
      </c>
      <c r="B46" s="1" t="s">
        <v>39</v>
      </c>
      <c r="C46" s="2">
        <v>0.97</v>
      </c>
    </row>
    <row r="47" spans="1:3" ht="16.5">
      <c r="A47" t="s">
        <v>56</v>
      </c>
      <c r="B47" s="1" t="s">
        <v>40</v>
      </c>
      <c r="C47" s="2">
        <v>0.97</v>
      </c>
    </row>
    <row r="48" spans="1:3" ht="16.5">
      <c r="A48" t="s">
        <v>56</v>
      </c>
      <c r="B48" s="1" t="s">
        <v>25</v>
      </c>
      <c r="C48" s="2">
        <v>1</v>
      </c>
    </row>
    <row r="49" spans="1:3" ht="16.5">
      <c r="A49" t="s">
        <v>56</v>
      </c>
      <c r="B49" s="1" t="s">
        <v>47</v>
      </c>
      <c r="C49" s="2">
        <v>0.6285</v>
      </c>
    </row>
    <row r="50" spans="1:3" ht="16.5">
      <c r="A50" t="s">
        <v>56</v>
      </c>
      <c r="B50" s="1" t="s">
        <v>48</v>
      </c>
      <c r="C50" s="2">
        <v>0.6285</v>
      </c>
    </row>
    <row r="51" spans="1:3" ht="16.5">
      <c r="A51" t="s">
        <v>56</v>
      </c>
      <c r="B51" s="1" t="s">
        <v>49</v>
      </c>
      <c r="C51" s="2">
        <v>0.6285</v>
      </c>
    </row>
    <row r="52" spans="1:3" ht="16.5">
      <c r="A52" t="s">
        <v>56</v>
      </c>
      <c r="B52" s="1" t="s">
        <v>82</v>
      </c>
      <c r="C52" s="2">
        <v>0.9345</v>
      </c>
    </row>
    <row r="53" spans="1:3" ht="16.5">
      <c r="A53" t="s">
        <v>56</v>
      </c>
      <c r="B53" s="1" t="s">
        <v>83</v>
      </c>
      <c r="C53" s="2">
        <v>1</v>
      </c>
    </row>
    <row r="54" spans="1:3" ht="16.5">
      <c r="A54" t="s">
        <v>56</v>
      </c>
      <c r="B54" s="1" t="s">
        <v>81</v>
      </c>
      <c r="C54" s="2">
        <v>0.9136</v>
      </c>
    </row>
    <row r="55" spans="1:3" ht="16.5">
      <c r="A55" t="s">
        <v>56</v>
      </c>
      <c r="B55" s="1" t="s">
        <v>84</v>
      </c>
      <c r="C55" s="2">
        <v>0.7959</v>
      </c>
    </row>
    <row r="56" spans="1:3" ht="16.5">
      <c r="A56" t="s">
        <v>60</v>
      </c>
      <c r="B56" s="1" t="s">
        <v>154</v>
      </c>
      <c r="C56" s="2">
        <v>0.7959</v>
      </c>
    </row>
    <row r="57" spans="1:3" ht="16.5">
      <c r="A57" t="s">
        <v>59</v>
      </c>
      <c r="B57" s="1" t="s">
        <v>30</v>
      </c>
      <c r="C57" s="2">
        <v>0.7959</v>
      </c>
    </row>
    <row r="58" spans="1:3" ht="16.5">
      <c r="A58" t="s">
        <v>59</v>
      </c>
      <c r="B58" s="1" t="s">
        <v>31</v>
      </c>
      <c r="C58" s="2">
        <v>0.7959</v>
      </c>
    </row>
    <row r="59" spans="1:3" ht="16.5">
      <c r="A59" t="s">
        <v>59</v>
      </c>
      <c r="B59" s="1" t="s">
        <v>27</v>
      </c>
      <c r="C59" s="2">
        <v>0.6285</v>
      </c>
    </row>
    <row r="60" spans="1:3" ht="16.5">
      <c r="A60" t="s">
        <v>69</v>
      </c>
      <c r="B60" s="1" t="s">
        <v>65</v>
      </c>
      <c r="C60" s="2">
        <v>0.97</v>
      </c>
    </row>
    <row r="61" spans="1:3" ht="16.5">
      <c r="A61" t="s">
        <v>69</v>
      </c>
      <c r="B61" s="1" t="s">
        <v>66</v>
      </c>
      <c r="C61" s="2">
        <v>0.6285</v>
      </c>
    </row>
    <row r="62" spans="1:3" ht="16.5">
      <c r="A62" t="s">
        <v>69</v>
      </c>
      <c r="B62" s="1" t="s">
        <v>67</v>
      </c>
      <c r="C62" s="2">
        <v>0.5398</v>
      </c>
    </row>
    <row r="63" spans="1:3" ht="16.5">
      <c r="A63" t="s">
        <v>69</v>
      </c>
      <c r="B63" s="1" t="s">
        <v>68</v>
      </c>
      <c r="C63" s="2">
        <v>1</v>
      </c>
    </row>
    <row r="64" spans="1:3" ht="16.5">
      <c r="A64" t="s">
        <v>69</v>
      </c>
      <c r="B64" s="1" t="s">
        <v>70</v>
      </c>
      <c r="C64" s="2">
        <v>0.826</v>
      </c>
    </row>
    <row r="65" spans="1:3" ht="16.5">
      <c r="A65" t="s">
        <v>69</v>
      </c>
      <c r="B65" s="1" t="s">
        <v>71</v>
      </c>
      <c r="C65" s="2">
        <v>0.9136</v>
      </c>
    </row>
    <row r="66" spans="1:3" ht="16.5">
      <c r="A66" t="s">
        <v>69</v>
      </c>
      <c r="B66" s="1" t="s">
        <v>72</v>
      </c>
      <c r="C66" s="2">
        <v>0.9316</v>
      </c>
    </row>
    <row r="67" spans="1:3" ht="16.5">
      <c r="A67" t="s">
        <v>77</v>
      </c>
      <c r="B67" s="1" t="s">
        <v>73</v>
      </c>
      <c r="C67" s="2">
        <v>0.8954</v>
      </c>
    </row>
    <row r="68" spans="1:3" ht="16.5">
      <c r="A68" t="s">
        <v>77</v>
      </c>
      <c r="B68" s="1" t="s">
        <v>74</v>
      </c>
      <c r="C68" s="2">
        <v>0.8954</v>
      </c>
    </row>
    <row r="69" spans="1:3" ht="16.5">
      <c r="A69" t="s">
        <v>77</v>
      </c>
      <c r="B69" s="1" t="s">
        <v>75</v>
      </c>
      <c r="C69" s="2">
        <v>1</v>
      </c>
    </row>
    <row r="70" spans="1:3" ht="16.5">
      <c r="A70" t="s">
        <v>77</v>
      </c>
      <c r="B70" s="1" t="s">
        <v>76</v>
      </c>
      <c r="C70" s="2">
        <v>0.6205</v>
      </c>
    </row>
    <row r="71" spans="1:3" ht="16.5">
      <c r="A71" t="s">
        <v>61</v>
      </c>
      <c r="B71" s="1" t="s">
        <v>148</v>
      </c>
      <c r="C71" s="2" t="s">
        <v>163</v>
      </c>
    </row>
    <row r="72" spans="1:3" ht="16.5">
      <c r="A72" t="s">
        <v>61</v>
      </c>
      <c r="B72" s="1" t="s">
        <v>63</v>
      </c>
      <c r="C72" s="2" t="s">
        <v>163</v>
      </c>
    </row>
    <row r="73" spans="1:3" ht="16.5">
      <c r="A73" t="s">
        <v>61</v>
      </c>
      <c r="B73" s="1" t="s">
        <v>64</v>
      </c>
      <c r="C73" s="2" t="s">
        <v>163</v>
      </c>
    </row>
    <row r="74" spans="1:3" ht="16.5">
      <c r="A74" t="s">
        <v>61</v>
      </c>
      <c r="B74" s="1" t="s">
        <v>62</v>
      </c>
      <c r="C74" s="2" t="s">
        <v>163</v>
      </c>
    </row>
    <row r="75" spans="1:3" ht="33" customHeight="1">
      <c r="A75" s="8" t="s">
        <v>162</v>
      </c>
      <c r="B75" s="1"/>
      <c r="C75" s="2"/>
    </row>
    <row r="76" spans="1:3" ht="16.5">
      <c r="A76" t="s">
        <v>85</v>
      </c>
      <c r="B76" s="1" t="s">
        <v>151</v>
      </c>
      <c r="C76" s="2">
        <v>0</v>
      </c>
    </row>
    <row r="77" spans="1:3" ht="16.5">
      <c r="A77" t="s">
        <v>54</v>
      </c>
      <c r="B77" s="1" t="s">
        <v>153</v>
      </c>
      <c r="C77" s="2">
        <v>0</v>
      </c>
    </row>
    <row r="78" spans="1:3" ht="16.5">
      <c r="A78" t="s">
        <v>56</v>
      </c>
      <c r="B78" s="1" t="s">
        <v>152</v>
      </c>
      <c r="C78" s="2">
        <v>0</v>
      </c>
    </row>
    <row r="79" spans="1:3" ht="16.5">
      <c r="A79" t="s">
        <v>69</v>
      </c>
      <c r="B79" s="1" t="s">
        <v>166</v>
      </c>
      <c r="C79" s="2">
        <v>0</v>
      </c>
    </row>
    <row r="80" spans="1:3" ht="16.5">
      <c r="A80" t="s">
        <v>69</v>
      </c>
      <c r="B80" s="1" t="s">
        <v>165</v>
      </c>
      <c r="C80" s="2">
        <v>0</v>
      </c>
    </row>
    <row r="81" spans="1:3" ht="16.5">
      <c r="A81" t="s">
        <v>69</v>
      </c>
      <c r="B81" s="1" t="s">
        <v>155</v>
      </c>
      <c r="C81" s="2">
        <v>0</v>
      </c>
    </row>
    <row r="82" spans="1:3" ht="16.5">
      <c r="A82" t="s">
        <v>69</v>
      </c>
      <c r="B82" s="1" t="s">
        <v>156</v>
      </c>
      <c r="C82" s="2">
        <v>0</v>
      </c>
    </row>
    <row r="83" spans="1:3" ht="16.5">
      <c r="A83" t="s">
        <v>69</v>
      </c>
      <c r="B83" s="1" t="s">
        <v>157</v>
      </c>
      <c r="C83" s="2">
        <v>0</v>
      </c>
    </row>
    <row r="84" spans="1:3" ht="16.5">
      <c r="A84" t="s">
        <v>77</v>
      </c>
      <c r="B84" s="1" t="s">
        <v>158</v>
      </c>
      <c r="C84" s="2">
        <v>0</v>
      </c>
    </row>
    <row r="85" spans="2:3" ht="16.5">
      <c r="B85" s="1"/>
      <c r="C85" s="2"/>
    </row>
    <row r="86" spans="2:3" ht="16.5">
      <c r="B86" s="1"/>
      <c r="C86" s="2"/>
    </row>
    <row r="87" spans="2:3" ht="16.5">
      <c r="B87" s="1"/>
      <c r="C87" s="2"/>
    </row>
    <row r="88" spans="2:3" ht="16.5">
      <c r="B88" s="1"/>
      <c r="C88" s="2"/>
    </row>
    <row r="89" spans="2:3" ht="16.5">
      <c r="B89" s="1"/>
      <c r="C89" s="2"/>
    </row>
    <row r="90" spans="2:3" ht="16.5">
      <c r="B90" s="1"/>
      <c r="C90" s="2"/>
    </row>
    <row r="91" spans="2:3" ht="16.5">
      <c r="B91" s="1"/>
      <c r="C91" s="2"/>
    </row>
    <row r="92" spans="2:3" ht="16.5">
      <c r="B92" s="1"/>
      <c r="C92" s="2"/>
    </row>
    <row r="93" spans="2:3" ht="16.5">
      <c r="B93" s="1"/>
      <c r="C93" s="2"/>
    </row>
    <row r="94" spans="2:3" ht="16.5">
      <c r="B94" s="1"/>
      <c r="C94" s="2"/>
    </row>
    <row r="95" spans="2:3" ht="16.5">
      <c r="B95" s="1"/>
      <c r="C95" s="2"/>
    </row>
    <row r="96" spans="2:3" ht="16.5">
      <c r="B96" s="1"/>
      <c r="C96" s="2"/>
    </row>
    <row r="97" spans="2:3" ht="16.5">
      <c r="B97" s="1"/>
      <c r="C97" s="2"/>
    </row>
    <row r="98" spans="2:3" ht="16.5">
      <c r="B98" s="1"/>
      <c r="C98" s="2"/>
    </row>
    <row r="99" spans="2:3" ht="16.5">
      <c r="B99" s="1"/>
      <c r="C99" s="2"/>
    </row>
    <row r="100" spans="2:3" ht="16.5">
      <c r="B100" s="1"/>
      <c r="C100" s="2"/>
    </row>
    <row r="101" spans="2:3" ht="16.5">
      <c r="B101" s="1"/>
      <c r="C101" s="2"/>
    </row>
    <row r="102" spans="2:3" ht="16.5">
      <c r="B102" s="1"/>
      <c r="C102" s="2"/>
    </row>
    <row r="103" spans="2:3" ht="16.5">
      <c r="B103" s="1"/>
      <c r="C103" s="2"/>
    </row>
  </sheetData>
  <sheetProtection algorithmName="SHA-512" hashValue="OIioQmt8++9fURI5gwoMWR17EmTiK7x6Afe+c9qwQN2SpD0S4985KTb2Ly87sNFLDULVJXpsDSQP2y6dBqG2Sg==" saltValue="czXHtH+uk1xgCxQlhWjMZQ==" spinCount="100000" sheet="1" objects="1" scenarios="1" autoFilter="0"/>
  <autoFilter ref="A2:C84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 topLeftCell="A1">
      <pane ySplit="2" topLeftCell="A3" activePane="bottomLeft" state="frozen"/>
      <selection pane="topLeft" activeCell="B42" sqref="B42"/>
      <selection pane="bottomLeft" activeCell="D30" sqref="D30"/>
    </sheetView>
  </sheetViews>
  <sheetFormatPr defaultColWidth="11.421875" defaultRowHeight="12.75"/>
  <cols>
    <col min="1" max="1" width="18.7109375" style="0" customWidth="1"/>
    <col min="2" max="2" width="24.421875" style="0" customWidth="1"/>
    <col min="3" max="3" width="19.8515625" style="0" customWidth="1"/>
  </cols>
  <sheetData>
    <row r="1" spans="1:4" ht="25.5">
      <c r="A1" t="s">
        <v>50</v>
      </c>
      <c r="B1" t="s">
        <v>55</v>
      </c>
      <c r="C1" s="9" t="s">
        <v>164</v>
      </c>
      <c r="D1" t="s">
        <v>53</v>
      </c>
    </row>
    <row r="2" ht="17.25" customHeight="1"/>
    <row r="3" spans="1:3" ht="16.5">
      <c r="A3" t="s">
        <v>98</v>
      </c>
      <c r="B3" s="1" t="s">
        <v>99</v>
      </c>
      <c r="C3" s="2">
        <v>0.9316</v>
      </c>
    </row>
    <row r="4" spans="1:3" ht="16.5">
      <c r="A4" t="s">
        <v>98</v>
      </c>
      <c r="B4" s="1" t="s">
        <v>100</v>
      </c>
      <c r="C4" s="2">
        <v>0.9136</v>
      </c>
    </row>
    <row r="5" spans="1:3" ht="16.5">
      <c r="A5" t="s">
        <v>98</v>
      </c>
      <c r="B5" s="1" t="s">
        <v>101</v>
      </c>
      <c r="C5" s="2">
        <v>0.826</v>
      </c>
    </row>
    <row r="6" spans="1:3" ht="16.5">
      <c r="A6" t="s">
        <v>98</v>
      </c>
      <c r="B6" s="1" t="s">
        <v>102</v>
      </c>
      <c r="C6" s="2">
        <v>0.826</v>
      </c>
    </row>
    <row r="7" spans="1:3" ht="16.5">
      <c r="A7" t="s">
        <v>98</v>
      </c>
      <c r="B7" s="1" t="s">
        <v>103</v>
      </c>
      <c r="C7" s="2">
        <v>0.7959</v>
      </c>
    </row>
    <row r="8" spans="1:3" ht="17.25" customHeight="1">
      <c r="A8" t="s">
        <v>88</v>
      </c>
      <c r="B8" s="1" t="s">
        <v>92</v>
      </c>
      <c r="C8" s="4">
        <v>0.97</v>
      </c>
    </row>
    <row r="9" spans="1:3" ht="17.25" customHeight="1">
      <c r="A9" t="s">
        <v>88</v>
      </c>
      <c r="B9" s="1" t="s">
        <v>93</v>
      </c>
      <c r="C9" s="4">
        <v>0.97</v>
      </c>
    </row>
    <row r="10" spans="1:3" ht="17.25" customHeight="1">
      <c r="A10" t="s">
        <v>88</v>
      </c>
      <c r="B10" s="1" t="s">
        <v>89</v>
      </c>
      <c r="C10" s="2">
        <v>0.97</v>
      </c>
    </row>
    <row r="11" spans="1:3" ht="17.25" customHeight="1">
      <c r="A11" t="s">
        <v>88</v>
      </c>
      <c r="B11" s="1" t="s">
        <v>90</v>
      </c>
      <c r="C11" s="4">
        <v>0.97</v>
      </c>
    </row>
    <row r="12" spans="1:3" ht="17.25" customHeight="1">
      <c r="A12" t="s">
        <v>91</v>
      </c>
      <c r="B12" s="1" t="s">
        <v>94</v>
      </c>
      <c r="C12" s="4">
        <v>0.6285</v>
      </c>
    </row>
    <row r="13" spans="1:3" ht="17.25" customHeight="1">
      <c r="A13" t="s">
        <v>91</v>
      </c>
      <c r="B13" s="1" t="s">
        <v>95</v>
      </c>
      <c r="C13" s="4">
        <v>0.6285</v>
      </c>
    </row>
    <row r="14" spans="1:3" ht="16.5">
      <c r="A14" t="s">
        <v>91</v>
      </c>
      <c r="B14" s="1" t="s">
        <v>114</v>
      </c>
      <c r="C14" s="4">
        <v>0.6285</v>
      </c>
    </row>
    <row r="15" spans="1:3" ht="16.5">
      <c r="A15" t="s">
        <v>91</v>
      </c>
      <c r="B15" s="1" t="s">
        <v>86</v>
      </c>
      <c r="C15" s="4">
        <v>0.6285</v>
      </c>
    </row>
    <row r="16" spans="1:3" ht="16.5">
      <c r="A16" t="s">
        <v>96</v>
      </c>
      <c r="B16" s="1" t="s">
        <v>97</v>
      </c>
      <c r="C16" s="4">
        <v>1</v>
      </c>
    </row>
    <row r="17" spans="1:3" ht="16.5">
      <c r="A17" t="s">
        <v>96</v>
      </c>
      <c r="B17" s="1" t="s">
        <v>87</v>
      </c>
      <c r="C17" s="4">
        <v>1</v>
      </c>
    </row>
    <row r="18" spans="1:3" ht="16.5">
      <c r="A18" t="s">
        <v>96</v>
      </c>
      <c r="B18" s="1" t="s">
        <v>125</v>
      </c>
      <c r="C18" s="4">
        <v>1</v>
      </c>
    </row>
    <row r="19" spans="1:3" ht="16.5">
      <c r="A19" t="s">
        <v>96</v>
      </c>
      <c r="B19" s="1" t="s">
        <v>126</v>
      </c>
      <c r="C19" s="4">
        <v>0.6205</v>
      </c>
    </row>
    <row r="20" spans="1:3" ht="16.5">
      <c r="A20" t="s">
        <v>96</v>
      </c>
      <c r="B20" s="1" t="s">
        <v>127</v>
      </c>
      <c r="C20" s="4">
        <v>0.5398</v>
      </c>
    </row>
    <row r="21" spans="1:3" ht="16.5">
      <c r="A21" t="s">
        <v>96</v>
      </c>
      <c r="B21" s="1" t="s">
        <v>128</v>
      </c>
      <c r="C21" s="4">
        <v>0.6205</v>
      </c>
    </row>
    <row r="22" spans="1:4" ht="16.5">
      <c r="A22" t="s">
        <v>96</v>
      </c>
      <c r="B22" s="1" t="s">
        <v>129</v>
      </c>
      <c r="C22" s="4">
        <v>1</v>
      </c>
      <c r="D22" t="s">
        <v>167</v>
      </c>
    </row>
    <row r="23" spans="1:3" ht="16.5">
      <c r="A23" t="s">
        <v>96</v>
      </c>
      <c r="B23" s="1" t="s">
        <v>130</v>
      </c>
      <c r="C23" s="4">
        <v>0.6205</v>
      </c>
    </row>
    <row r="24" spans="1:3" ht="16.5">
      <c r="A24" t="s">
        <v>104</v>
      </c>
      <c r="B24" s="1" t="s">
        <v>105</v>
      </c>
      <c r="C24" s="4">
        <v>0.9316</v>
      </c>
    </row>
    <row r="25" spans="1:3" ht="16.5">
      <c r="A25" t="s">
        <v>104</v>
      </c>
      <c r="B25" s="1" t="s">
        <v>106</v>
      </c>
      <c r="C25" s="4">
        <v>0.8407</v>
      </c>
    </row>
    <row r="26" spans="1:3" ht="16.5">
      <c r="A26" t="s">
        <v>104</v>
      </c>
      <c r="B26" s="1" t="s">
        <v>107</v>
      </c>
      <c r="C26" s="4">
        <v>0.7959</v>
      </c>
    </row>
    <row r="27" spans="1:3" ht="16.5">
      <c r="A27" t="s">
        <v>104</v>
      </c>
      <c r="B27" s="1" t="s">
        <v>108</v>
      </c>
      <c r="C27" s="4">
        <v>0.9316</v>
      </c>
    </row>
    <row r="28" spans="1:3" ht="16.5">
      <c r="A28" t="s">
        <v>104</v>
      </c>
      <c r="B28" s="1" t="s">
        <v>110</v>
      </c>
      <c r="C28" s="4">
        <v>0.8096</v>
      </c>
    </row>
    <row r="29" spans="1:4" ht="16.5">
      <c r="A29" t="s">
        <v>104</v>
      </c>
      <c r="B29" s="1" t="s">
        <v>109</v>
      </c>
      <c r="C29" s="4">
        <v>0.844</v>
      </c>
      <c r="D29" t="s">
        <v>167</v>
      </c>
    </row>
    <row r="30" spans="1:3" ht="16.5">
      <c r="A30" t="s">
        <v>111</v>
      </c>
      <c r="B30" s="1" t="s">
        <v>120</v>
      </c>
      <c r="C30" s="4">
        <v>0.97</v>
      </c>
    </row>
    <row r="31" spans="1:3" ht="16.5">
      <c r="A31" t="s">
        <v>111</v>
      </c>
      <c r="B31" s="1" t="s">
        <v>121</v>
      </c>
      <c r="C31" s="4">
        <v>0.97</v>
      </c>
    </row>
    <row r="32" spans="1:3" ht="16.5">
      <c r="A32" t="s">
        <v>111</v>
      </c>
      <c r="B32" s="1" t="s">
        <v>122</v>
      </c>
      <c r="C32" s="4">
        <v>0.6285</v>
      </c>
    </row>
    <row r="33" spans="1:3" ht="16.5">
      <c r="A33" t="s">
        <v>111</v>
      </c>
      <c r="B33" s="1" t="s">
        <v>123</v>
      </c>
      <c r="C33" s="4">
        <v>1</v>
      </c>
    </row>
    <row r="34" spans="1:3" ht="16.5">
      <c r="A34" t="s">
        <v>111</v>
      </c>
      <c r="B34" s="1" t="s">
        <v>112</v>
      </c>
      <c r="C34" s="4">
        <v>0.97</v>
      </c>
    </row>
    <row r="35" spans="1:3" ht="16.5">
      <c r="A35" t="s">
        <v>111</v>
      </c>
      <c r="B35" s="1" t="s">
        <v>113</v>
      </c>
      <c r="C35" s="4">
        <v>0.6285</v>
      </c>
    </row>
    <row r="36" spans="1:4" ht="16.5">
      <c r="A36" t="s">
        <v>111</v>
      </c>
      <c r="B36" s="1" t="s">
        <v>115</v>
      </c>
      <c r="C36" s="4">
        <v>1</v>
      </c>
      <c r="D36" s="4"/>
    </row>
    <row r="37" spans="1:3" ht="16.5">
      <c r="A37" t="s">
        <v>111</v>
      </c>
      <c r="B37" s="1" t="s">
        <v>149</v>
      </c>
      <c r="C37" s="4">
        <v>0.6205</v>
      </c>
    </row>
    <row r="38" spans="1:3" ht="16.5">
      <c r="A38" t="s">
        <v>111</v>
      </c>
      <c r="B38" s="1" t="s">
        <v>150</v>
      </c>
      <c r="C38" s="4">
        <v>0.5398</v>
      </c>
    </row>
    <row r="39" spans="1:3" ht="16.5">
      <c r="A39" t="s">
        <v>111</v>
      </c>
      <c r="B39" s="1" t="s">
        <v>131</v>
      </c>
      <c r="C39" s="4">
        <v>0.6205</v>
      </c>
    </row>
    <row r="40" spans="1:3" ht="16.5">
      <c r="A40" t="s">
        <v>111</v>
      </c>
      <c r="B40" s="1" t="s">
        <v>174</v>
      </c>
      <c r="C40" s="4">
        <v>0.9316</v>
      </c>
    </row>
    <row r="41" spans="1:3" ht="16.5">
      <c r="A41" t="s">
        <v>77</v>
      </c>
      <c r="B41" s="1" t="s">
        <v>117</v>
      </c>
      <c r="C41" s="4">
        <v>0.97</v>
      </c>
    </row>
    <row r="42" spans="1:3" ht="16.5">
      <c r="A42" t="s">
        <v>77</v>
      </c>
      <c r="B42" s="1" t="s">
        <v>118</v>
      </c>
      <c r="C42" s="4">
        <v>0.6285</v>
      </c>
    </row>
    <row r="43" spans="1:3" ht="16.5">
      <c r="A43" t="s">
        <v>77</v>
      </c>
      <c r="B43" s="1" t="s">
        <v>119</v>
      </c>
      <c r="C43" s="4">
        <v>1</v>
      </c>
    </row>
    <row r="44" spans="1:3" ht="16.5">
      <c r="A44" t="s">
        <v>61</v>
      </c>
      <c r="B44" s="1" t="s">
        <v>124</v>
      </c>
      <c r="C44" s="2" t="s">
        <v>163</v>
      </c>
    </row>
    <row r="45" spans="1:3" ht="33" customHeight="1">
      <c r="A45" s="8" t="s">
        <v>162</v>
      </c>
      <c r="B45" s="1"/>
      <c r="C45" s="2"/>
    </row>
    <row r="46" spans="1:3" ht="16.5">
      <c r="A46" t="s">
        <v>96</v>
      </c>
      <c r="B46" s="1" t="s">
        <v>168</v>
      </c>
      <c r="C46" s="4">
        <v>0</v>
      </c>
    </row>
    <row r="47" spans="1:3" ht="16.5">
      <c r="A47" t="s">
        <v>104</v>
      </c>
      <c r="B47" s="1" t="s">
        <v>169</v>
      </c>
      <c r="C47" s="4">
        <v>0</v>
      </c>
    </row>
    <row r="48" spans="1:3" ht="16.5">
      <c r="A48" t="s">
        <v>111</v>
      </c>
      <c r="B48" s="1" t="s">
        <v>171</v>
      </c>
      <c r="C48" s="4">
        <v>0</v>
      </c>
    </row>
    <row r="49" spans="1:3" ht="16.5">
      <c r="A49" t="s">
        <v>111</v>
      </c>
      <c r="B49" s="1" t="s">
        <v>170</v>
      </c>
      <c r="C49" s="4">
        <v>0</v>
      </c>
    </row>
    <row r="50" spans="1:4" ht="16.5">
      <c r="A50" t="s">
        <v>111</v>
      </c>
      <c r="B50" s="1" t="s">
        <v>116</v>
      </c>
      <c r="C50" s="4">
        <v>0</v>
      </c>
      <c r="D50" t="s">
        <v>167</v>
      </c>
    </row>
    <row r="51" spans="1:3" ht="16.5">
      <c r="A51" t="s">
        <v>111</v>
      </c>
      <c r="B51" s="1" t="s">
        <v>172</v>
      </c>
      <c r="C51" s="4">
        <v>0</v>
      </c>
    </row>
    <row r="52" spans="1:3" ht="16.5">
      <c r="A52" t="s">
        <v>111</v>
      </c>
      <c r="B52" s="1" t="s">
        <v>175</v>
      </c>
      <c r="C52" s="4">
        <v>0</v>
      </c>
    </row>
    <row r="53" spans="1:3" ht="16.5">
      <c r="A53" t="s">
        <v>77</v>
      </c>
      <c r="B53" s="1" t="s">
        <v>173</v>
      </c>
      <c r="C53" s="4">
        <v>0</v>
      </c>
    </row>
  </sheetData>
  <sheetProtection algorithmName="SHA-512" hashValue="QaDCwJy7x4cBmoXmz50fj7weFYntAyCav/i3v6PigaNSIHRbAGu08A++/meHZiVg4kp/oQRrVarMNFNSvqMH4A==" saltValue="TD41TwEms7aa/sYNOmmfSg==" spinCount="100000" sheet="1" objects="1" scenarios="1" autoFilter="0"/>
  <autoFilter ref="A2:D44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 topLeftCell="A1">
      <pane ySplit="2" topLeftCell="A3" activePane="bottomLeft" state="frozen"/>
      <selection pane="bottomLeft" activeCell="G16" sqref="G16"/>
    </sheetView>
  </sheetViews>
  <sheetFormatPr defaultColWidth="11.421875" defaultRowHeight="12.75"/>
  <cols>
    <col min="1" max="1" width="18.7109375" style="0" customWidth="1"/>
    <col min="2" max="2" width="24.421875" style="0" customWidth="1"/>
    <col min="3" max="3" width="25.00390625" style="0" bestFit="1" customWidth="1"/>
  </cols>
  <sheetData>
    <row r="1" spans="1:3" ht="25.5">
      <c r="A1" t="s">
        <v>50</v>
      </c>
      <c r="B1" t="s">
        <v>55</v>
      </c>
      <c r="C1" s="9" t="s">
        <v>164</v>
      </c>
    </row>
    <row r="2" ht="17.25" customHeight="1"/>
    <row r="3" spans="1:3" ht="16.5">
      <c r="A3" s="5" t="s">
        <v>133</v>
      </c>
      <c r="B3" s="6" t="s">
        <v>230</v>
      </c>
      <c r="C3" s="3">
        <v>0.9136</v>
      </c>
    </row>
    <row r="4" spans="1:3" ht="16.5">
      <c r="A4" s="5" t="s">
        <v>133</v>
      </c>
      <c r="B4" s="6" t="s">
        <v>231</v>
      </c>
      <c r="C4" s="3">
        <v>0.9136</v>
      </c>
    </row>
    <row r="5" spans="1:3" ht="16.5">
      <c r="A5" s="5" t="s">
        <v>133</v>
      </c>
      <c r="B5" s="6" t="s">
        <v>134</v>
      </c>
      <c r="C5" s="3">
        <v>0.826</v>
      </c>
    </row>
    <row r="6" spans="1:3" ht="16.5">
      <c r="A6" s="5" t="s">
        <v>133</v>
      </c>
      <c r="B6" s="6" t="s">
        <v>232</v>
      </c>
      <c r="C6" s="3">
        <v>0.6285</v>
      </c>
    </row>
    <row r="7" spans="1:3" ht="16.5">
      <c r="A7" s="5" t="s">
        <v>133</v>
      </c>
      <c r="B7" s="6" t="s">
        <v>159</v>
      </c>
      <c r="C7" s="3">
        <v>0.9136</v>
      </c>
    </row>
    <row r="8" spans="1:3" ht="16.5">
      <c r="A8" s="5" t="s">
        <v>69</v>
      </c>
      <c r="B8" s="6" t="s">
        <v>135</v>
      </c>
      <c r="C8" s="3">
        <v>0.9136</v>
      </c>
    </row>
    <row r="9" spans="1:3" ht="16.5">
      <c r="A9" s="5" t="s">
        <v>69</v>
      </c>
      <c r="B9" s="6" t="s">
        <v>136</v>
      </c>
      <c r="C9" s="3">
        <v>0.8954</v>
      </c>
    </row>
    <row r="10" spans="1:3" ht="16.5">
      <c r="A10" s="5" t="s">
        <v>77</v>
      </c>
      <c r="B10" s="6" t="s">
        <v>137</v>
      </c>
      <c r="C10" s="3">
        <v>0.9136</v>
      </c>
    </row>
    <row r="11" spans="1:3" ht="17.25" customHeight="1">
      <c r="A11" s="5" t="s">
        <v>77</v>
      </c>
      <c r="B11" s="6" t="s">
        <v>138</v>
      </c>
      <c r="C11" s="3">
        <v>0.8954</v>
      </c>
    </row>
    <row r="12" spans="1:3" ht="17.25" customHeight="1">
      <c r="A12" s="5" t="s">
        <v>61</v>
      </c>
      <c r="B12" s="6" t="s">
        <v>132</v>
      </c>
      <c r="C12" s="2" t="s">
        <v>229</v>
      </c>
    </row>
    <row r="13" spans="1:3" ht="17.25" customHeight="1">
      <c r="A13" s="5" t="s">
        <v>61</v>
      </c>
      <c r="B13" s="6" t="s">
        <v>139</v>
      </c>
      <c r="C13" s="2" t="s">
        <v>229</v>
      </c>
    </row>
    <row r="14" spans="1:3" ht="17.25" customHeight="1">
      <c r="A14" s="5" t="s">
        <v>61</v>
      </c>
      <c r="B14" s="6" t="s">
        <v>228</v>
      </c>
      <c r="C14" s="2">
        <v>0.6285</v>
      </c>
    </row>
    <row r="15" spans="1:3" ht="33" customHeight="1">
      <c r="A15" s="8" t="s">
        <v>162</v>
      </c>
      <c r="B15" s="1"/>
      <c r="C15" s="2"/>
    </row>
    <row r="16" spans="1:3" ht="16.5">
      <c r="A16" s="5" t="s">
        <v>133</v>
      </c>
      <c r="B16" s="6" t="s">
        <v>160</v>
      </c>
      <c r="C16" s="3">
        <v>0</v>
      </c>
    </row>
    <row r="17" spans="1:3" ht="16.5">
      <c r="A17" s="5" t="s">
        <v>69</v>
      </c>
      <c r="B17" s="6" t="s">
        <v>188</v>
      </c>
      <c r="C17" s="3">
        <v>0</v>
      </c>
    </row>
    <row r="18" spans="1:3" ht="16.5">
      <c r="A18" s="5" t="s">
        <v>69</v>
      </c>
      <c r="B18" s="6" t="s">
        <v>187</v>
      </c>
      <c r="C18" s="3">
        <v>0</v>
      </c>
    </row>
    <row r="19" spans="1:3" ht="17.25" customHeight="1">
      <c r="A19" s="5" t="s">
        <v>77</v>
      </c>
      <c r="B19" s="6" t="s">
        <v>161</v>
      </c>
      <c r="C19" s="3">
        <v>0</v>
      </c>
    </row>
  </sheetData>
  <sheetProtection algorithmName="SHA-512" hashValue="C/k+YRoL3VulwB7SxImPqYXLoHJpFQTrAT2X0v+F7z9YAFXJy/iHqdiiukYs7oYFf5FmLW4n/XOXVQPYsjhB9g==" saltValue="dw1ML55hjetlR7VA/1wlMA==" spinCount="100000" sheet="1" objects="1" scenarios="1" autoFilter="0"/>
  <autoFilter ref="A2:C19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11.421875" defaultRowHeight="12.75"/>
  <cols>
    <col min="1" max="1" width="18.7109375" style="0" customWidth="1"/>
    <col min="2" max="2" width="24.421875" style="0" customWidth="1"/>
    <col min="3" max="3" width="19.8515625" style="0" customWidth="1"/>
  </cols>
  <sheetData>
    <row r="1" spans="1:3" ht="25.5">
      <c r="A1" t="s">
        <v>50</v>
      </c>
      <c r="B1" t="s">
        <v>55</v>
      </c>
      <c r="C1" s="9" t="s">
        <v>164</v>
      </c>
    </row>
    <row r="2" ht="17.25" customHeight="1"/>
    <row r="3" spans="1:3" ht="16.5">
      <c r="A3" s="5" t="s">
        <v>140</v>
      </c>
      <c r="B3" s="6" t="s">
        <v>141</v>
      </c>
      <c r="C3" s="3">
        <v>1</v>
      </c>
    </row>
    <row r="4" spans="1:3" ht="16.5">
      <c r="A4" s="5" t="s">
        <v>140</v>
      </c>
      <c r="B4" s="6" t="s">
        <v>147</v>
      </c>
      <c r="C4" s="3">
        <v>1</v>
      </c>
    </row>
    <row r="5" spans="1:3" ht="16.5">
      <c r="A5" s="5" t="s">
        <v>142</v>
      </c>
      <c r="B5" s="6" t="s">
        <v>26</v>
      </c>
      <c r="C5" s="2">
        <v>0.9316</v>
      </c>
    </row>
    <row r="6" spans="1:3" ht="16.5">
      <c r="A6" s="5" t="s">
        <v>142</v>
      </c>
      <c r="B6" s="6" t="s">
        <v>143</v>
      </c>
      <c r="C6" s="2">
        <v>0.9316</v>
      </c>
    </row>
    <row r="7" spans="1:3" ht="16.5">
      <c r="A7" s="5" t="s">
        <v>144</v>
      </c>
      <c r="B7" s="6" t="s">
        <v>145</v>
      </c>
      <c r="C7" s="4">
        <v>0.96</v>
      </c>
    </row>
    <row r="8" spans="1:3" ht="17.25" customHeight="1">
      <c r="A8" s="5" t="s">
        <v>144</v>
      </c>
      <c r="B8" s="6" t="s">
        <v>146</v>
      </c>
      <c r="C8" s="4">
        <v>0.96</v>
      </c>
    </row>
    <row r="9" spans="1:3" ht="17.25" customHeight="1">
      <c r="A9" s="5"/>
      <c r="B9" s="6"/>
      <c r="C9" s="7"/>
    </row>
    <row r="10" spans="1:3" ht="17.25" customHeight="1">
      <c r="A10" s="5"/>
      <c r="B10" s="6"/>
      <c r="C10" s="7"/>
    </row>
  </sheetData>
  <sheetProtection algorithmName="SHA-512" hashValue="8rdHqxApzfnkEq+SvUMBeejBXsTys9tHrJnfb8tZVxtKMS9Tqvavcgvai6IN34r9wQRI932sADsN/ucAGMVtHw==" saltValue="pW7k+dZRL8OlhyF14gOxBA==" spinCount="100000" sheet="1" objects="1" scenarios="1" autoFilter="0"/>
  <autoFilter ref="A2:C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 topLeftCell="A1">
      <selection activeCell="D31" sqref="D31"/>
    </sheetView>
  </sheetViews>
  <sheetFormatPr defaultColWidth="11.421875" defaultRowHeight="12.75"/>
  <cols>
    <col min="2" max="2" width="13.140625" style="0" customWidth="1"/>
  </cols>
  <sheetData>
    <row r="1" ht="12.75">
      <c r="A1" s="11" t="s">
        <v>179</v>
      </c>
    </row>
    <row r="2" ht="12.75">
      <c r="A2" s="11" t="s">
        <v>198</v>
      </c>
    </row>
    <row r="4" ht="12.75">
      <c r="A4" t="s">
        <v>184</v>
      </c>
    </row>
    <row r="5" ht="12.75">
      <c r="A5" t="s">
        <v>176</v>
      </c>
    </row>
    <row r="7" spans="1:2" ht="12.75">
      <c r="A7" t="s">
        <v>18</v>
      </c>
      <c r="B7" s="10">
        <v>300</v>
      </c>
    </row>
    <row r="8" spans="1:2" ht="12.75">
      <c r="A8" t="s">
        <v>153</v>
      </c>
      <c r="B8" s="10">
        <v>10</v>
      </c>
    </row>
    <row r="9" spans="1:2" ht="12.75">
      <c r="A9" t="s">
        <v>185</v>
      </c>
      <c r="B9" s="10">
        <v>31</v>
      </c>
    </row>
    <row r="10" spans="1:2" ht="12.75">
      <c r="A10" t="s">
        <v>177</v>
      </c>
      <c r="B10" s="10">
        <f>SUM(B7:B9)</f>
        <v>341</v>
      </c>
    </row>
    <row r="13" ht="12.75">
      <c r="A13" t="s">
        <v>193</v>
      </c>
    </row>
    <row r="14" spans="1:4" ht="12.75">
      <c r="A14" t="s">
        <v>189</v>
      </c>
      <c r="C14" s="14">
        <f>12*300*82.6%</f>
        <v>2973.6</v>
      </c>
      <c r="D14" t="s">
        <v>178</v>
      </c>
    </row>
    <row r="16" ht="12.75">
      <c r="A16" t="s">
        <v>194</v>
      </c>
    </row>
    <row r="17" spans="1:4" ht="12.75">
      <c r="A17" t="s">
        <v>190</v>
      </c>
      <c r="C17" s="10">
        <v>0</v>
      </c>
      <c r="D17" t="s">
        <v>178</v>
      </c>
    </row>
    <row r="19" ht="12.75">
      <c r="A19" t="s">
        <v>195</v>
      </c>
    </row>
    <row r="20" spans="1:4" ht="12.75">
      <c r="A20" t="s">
        <v>191</v>
      </c>
      <c r="C20" s="10">
        <f>12*310</f>
        <v>3720</v>
      </c>
      <c r="D20" t="s">
        <v>196</v>
      </c>
    </row>
    <row r="23" ht="12.75">
      <c r="A23" t="s">
        <v>180</v>
      </c>
    </row>
    <row r="24" spans="1:4" ht="12.75">
      <c r="A24" t="s">
        <v>222</v>
      </c>
      <c r="C24" s="13">
        <f>(2973.6+0)/3720</f>
        <v>0.7993548387096774</v>
      </c>
      <c r="D24" t="s">
        <v>181</v>
      </c>
    </row>
    <row r="25" ht="12.75">
      <c r="C25" s="12"/>
    </row>
    <row r="27" ht="12.75">
      <c r="A27" t="s">
        <v>186</v>
      </c>
    </row>
    <row r="29" ht="12.75">
      <c r="A29" t="s">
        <v>192</v>
      </c>
    </row>
    <row r="30" spans="1:4" ht="12.75">
      <c r="A30" t="s">
        <v>220</v>
      </c>
      <c r="C30" s="14">
        <f>12*31*C24</f>
        <v>297.36</v>
      </c>
      <c r="D30" t="s">
        <v>178</v>
      </c>
    </row>
    <row r="32" ht="12.75">
      <c r="A32" t="s">
        <v>182</v>
      </c>
    </row>
    <row r="33" spans="1:4" ht="12.75">
      <c r="A33" t="s">
        <v>221</v>
      </c>
      <c r="C33" s="14">
        <f>C14+C17+C30</f>
        <v>3270.96</v>
      </c>
      <c r="D33" t="s">
        <v>183</v>
      </c>
    </row>
    <row r="36" ht="12.75">
      <c r="A36" s="11" t="s">
        <v>197</v>
      </c>
    </row>
    <row r="39" spans="1:3" ht="12.75">
      <c r="A39" t="s">
        <v>199</v>
      </c>
      <c r="B39" t="s">
        <v>200</v>
      </c>
      <c r="C39" t="s">
        <v>201</v>
      </c>
    </row>
    <row r="41" spans="1:3" ht="12.75">
      <c r="A41" t="s">
        <v>202</v>
      </c>
      <c r="B41" s="10">
        <v>600</v>
      </c>
      <c r="C41" s="10">
        <v>630</v>
      </c>
    </row>
    <row r="42" spans="1:3" ht="12.75">
      <c r="A42" t="s">
        <v>203</v>
      </c>
      <c r="B42" s="10">
        <v>10</v>
      </c>
      <c r="C42" s="10">
        <v>10</v>
      </c>
    </row>
    <row r="43" spans="1:3" ht="12.75">
      <c r="A43" t="s">
        <v>132</v>
      </c>
      <c r="B43" s="10">
        <v>200</v>
      </c>
      <c r="C43" s="10">
        <v>200</v>
      </c>
    </row>
    <row r="44" spans="1:3" ht="12.75">
      <c r="A44" t="s">
        <v>204</v>
      </c>
      <c r="B44" s="10">
        <v>61</v>
      </c>
      <c r="C44" s="10">
        <v>64</v>
      </c>
    </row>
    <row r="45" spans="1:3" ht="12.75">
      <c r="A45" t="s">
        <v>205</v>
      </c>
      <c r="B45" s="10">
        <v>30</v>
      </c>
      <c r="C45" s="10">
        <v>30</v>
      </c>
    </row>
    <row r="46" spans="1:3" ht="12.75">
      <c r="A46" t="s">
        <v>177</v>
      </c>
      <c r="B46" s="10">
        <f>SUM(B41:B45)</f>
        <v>901</v>
      </c>
      <c r="C46" s="10">
        <f>SUM(C41:C45)</f>
        <v>934</v>
      </c>
    </row>
    <row r="48" ht="12.75">
      <c r="A48" t="s">
        <v>206</v>
      </c>
    </row>
    <row r="49" spans="1:4" ht="12.75">
      <c r="A49" t="s">
        <v>207</v>
      </c>
      <c r="C49" s="10">
        <f>3*600*82.6%</f>
        <v>1486.8</v>
      </c>
      <c r="D49" t="s">
        <v>178</v>
      </c>
    </row>
    <row r="50" spans="1:4" ht="12.75">
      <c r="A50" t="s">
        <v>208</v>
      </c>
      <c r="C50" s="10">
        <f>9*630*82.6%</f>
        <v>4683.42</v>
      </c>
      <c r="D50" t="s">
        <v>178</v>
      </c>
    </row>
    <row r="52" ht="12.75">
      <c r="A52" t="s">
        <v>209</v>
      </c>
    </row>
    <row r="53" spans="1:4" ht="12.75">
      <c r="A53" t="s">
        <v>190</v>
      </c>
      <c r="C53" s="10">
        <v>0</v>
      </c>
      <c r="D53" t="s">
        <v>178</v>
      </c>
    </row>
    <row r="55" spans="1:4" ht="12.75">
      <c r="A55" t="s">
        <v>210</v>
      </c>
      <c r="C55" s="14">
        <f>C49+C50+C53</f>
        <v>6170.22</v>
      </c>
      <c r="D55" t="s">
        <v>178</v>
      </c>
    </row>
    <row r="57" ht="12.75">
      <c r="A57" t="s">
        <v>218</v>
      </c>
    </row>
    <row r="58" spans="1:4" ht="12.75">
      <c r="A58" t="s">
        <v>211</v>
      </c>
      <c r="C58" s="10">
        <f>3*610</f>
        <v>1830</v>
      </c>
      <c r="D58" t="s">
        <v>196</v>
      </c>
    </row>
    <row r="59" spans="1:4" ht="12.75">
      <c r="A59" t="s">
        <v>212</v>
      </c>
      <c r="C59" s="10">
        <f>9*640</f>
        <v>5760</v>
      </c>
      <c r="D59" t="s">
        <v>196</v>
      </c>
    </row>
    <row r="60" spans="1:4" ht="12.75">
      <c r="A60" t="s">
        <v>213</v>
      </c>
      <c r="C60" s="10">
        <f>C58+C59</f>
        <v>7590</v>
      </c>
      <c r="D60" t="s">
        <v>196</v>
      </c>
    </row>
    <row r="63" ht="12.75">
      <c r="A63" t="s">
        <v>180</v>
      </c>
    </row>
    <row r="64" spans="1:4" ht="12.75">
      <c r="A64" t="s">
        <v>223</v>
      </c>
      <c r="C64" s="13">
        <f>C55/C60</f>
        <v>0.8129407114624506</v>
      </c>
      <c r="D64" t="s">
        <v>181</v>
      </c>
    </row>
    <row r="65" ht="12.75">
      <c r="C65" s="12"/>
    </row>
    <row r="67" ht="12.75">
      <c r="A67" t="s">
        <v>219</v>
      </c>
    </row>
    <row r="69" ht="12.75">
      <c r="A69" t="s">
        <v>192</v>
      </c>
    </row>
    <row r="70" spans="1:4" ht="12.75">
      <c r="A70" t="s">
        <v>224</v>
      </c>
      <c r="C70" s="10">
        <f>3*61*C64</f>
        <v>148.76815019762847</v>
      </c>
      <c r="D70" t="s">
        <v>178</v>
      </c>
    </row>
    <row r="71" spans="1:4" ht="12.75">
      <c r="A71" t="s">
        <v>225</v>
      </c>
      <c r="C71" s="10">
        <f>9*64*C64</f>
        <v>468.2538498023716</v>
      </c>
      <c r="D71" t="s">
        <v>178</v>
      </c>
    </row>
    <row r="73" ht="12.75">
      <c r="A73" t="s">
        <v>214</v>
      </c>
    </row>
    <row r="74" spans="1:4" ht="12.75">
      <c r="A74" t="s">
        <v>226</v>
      </c>
      <c r="C74" s="10">
        <f>12*200*C64</f>
        <v>1951.0577075098815</v>
      </c>
      <c r="D74" t="s">
        <v>178</v>
      </c>
    </row>
    <row r="76" spans="1:4" ht="12.75">
      <c r="A76" t="s">
        <v>217</v>
      </c>
      <c r="C76" s="14">
        <f>C70+C71+C74</f>
        <v>2568.0797075098817</v>
      </c>
      <c r="D76" t="s">
        <v>178</v>
      </c>
    </row>
    <row r="78" ht="12.75">
      <c r="A78" t="s">
        <v>215</v>
      </c>
    </row>
    <row r="79" spans="1:4" ht="12.75">
      <c r="A79" t="s">
        <v>216</v>
      </c>
      <c r="C79" s="14">
        <f>12*30*1</f>
        <v>360</v>
      </c>
      <c r="D79" t="s">
        <v>178</v>
      </c>
    </row>
    <row r="82" ht="12.75">
      <c r="A82" t="s">
        <v>182</v>
      </c>
    </row>
    <row r="83" spans="1:4" ht="12.75">
      <c r="A83" t="s">
        <v>227</v>
      </c>
      <c r="C83" s="14">
        <f>6170.22+2568.08+360</f>
        <v>9098.3</v>
      </c>
      <c r="D83" t="s">
        <v>183</v>
      </c>
    </row>
  </sheetData>
  <sheetProtection algorithmName="SHA-512" hashValue="uyNPmaMwo8UzKvGp652TGu6LSH5gO0zYEDdzyyZGgHMRt/Ct4QwsfmRMdvSetndPYLPxf3plRzs4qmiMwMh15Q==" saltValue="0cdCDF1zjoi3XvjP6tJLTQ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35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ITERGO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E541464 Klein</dc:creator>
  <cp:keywords/>
  <dc:description/>
  <cp:lastModifiedBy>Stadie, Cornelia (VUGMD)</cp:lastModifiedBy>
  <cp:lastPrinted>2014-03-18T07:39:50Z</cp:lastPrinted>
  <dcterms:created xsi:type="dcterms:W3CDTF">2013-12-13T13:57:58Z</dcterms:created>
  <dcterms:modified xsi:type="dcterms:W3CDTF">2016-10-26T08:06:48Z</dcterms:modified>
  <cp:category/>
  <cp:version/>
  <cp:contentType/>
  <cp:contentStatus/>
</cp:coreProperties>
</file>